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11640"/>
  </bookViews>
  <sheets>
    <sheet name="modele" sheetId="1" r:id="rId1"/>
  </sheets>
  <externalReferences>
    <externalReference r:id="rId2"/>
  </externalReferences>
  <definedNames>
    <definedName name="AGFF_cadres_tranche_A_pat">'[1]COTISATIONS 2012 AFPA'!$B$45</definedName>
    <definedName name="AGFF_cadres_tranche_A_sal">'[1]COTISATIONS 2012 AFPA'!$C$45</definedName>
    <definedName name="AGFF_cadres_tranche_B_pat">'[1]COTISATIONS 2012 AFPA'!$B$46</definedName>
    <definedName name="AGFF_cadres_tranche_B_sal">'[1]COTISATIONS 2012 AFPA'!$C$46</definedName>
    <definedName name="Allocations_familiales_100">'[1]COTISATIONS 2012 AFPA'!$B$13</definedName>
    <definedName name="APEC_pat">'[1]COTISATIONS 2012 AFPA'!$B$37</definedName>
    <definedName name="APEC_sal">'[1]COTISATIONS 2012 AFPA'!$C$37</definedName>
    <definedName name="Assurance_maladie_sal">'[1]COTISATIONS 2012 AFPA'!$C$9</definedName>
    <definedName name="Cadres_tranche_A_pat">'[1]COTISATIONS 2012 AFPA'!$B$34</definedName>
    <definedName name="Cadres_tranche_A_sal">'[1]COTISATIONS 2012 AFPA'!$C$34</definedName>
    <definedName name="CET_pat">'[1]COTISATIONS 2012 AFPA'!$B$40</definedName>
    <definedName name="CET_sal">'[1]COTISATIONS 2012 AFPA'!$C$40</definedName>
    <definedName name="Contribution_Sociale_Généralisée__déductible">'[1]COTISATIONS 2012 AFPA'!$C$19</definedName>
    <definedName name="Contribution_Sociale_Généralisée__non_déductible">'[1]COTISATIONS 2012 AFPA'!$C$18</definedName>
    <definedName name="RDS__Remboursement_de_la_dette_sociale">'[1]COTISATIONS 2012 AFPA'!$C$20</definedName>
    <definedName name="Taxe_de_prévoyance">'[1]COTISATIONS 2012 AFPA'!$B$21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D44" i="1"/>
  <c r="F41" i="1"/>
  <c r="D41" i="1"/>
  <c r="F22" i="1"/>
  <c r="B8" i="1"/>
  <c r="F6" i="1"/>
  <c r="B7" i="1" s="1"/>
  <c r="F7" i="1" s="1"/>
  <c r="F5" i="1"/>
  <c r="F53" i="1" s="1"/>
  <c r="F4" i="1"/>
  <c r="B12" i="1" s="1"/>
  <c r="B9" i="1" s="1"/>
  <c r="C4" i="1"/>
  <c r="C2" i="1"/>
  <c r="C3" i="1" s="1"/>
  <c r="F3" i="1" s="1"/>
  <c r="B31" i="1" l="1"/>
  <c r="D31" i="1" s="1"/>
  <c r="F12" i="1"/>
  <c r="B10" i="1"/>
  <c r="B11" i="1"/>
  <c r="B33" i="1" l="1"/>
  <c r="B26" i="1"/>
  <c r="F26" i="1" s="1"/>
  <c r="B21" i="1"/>
  <c r="F21" i="1" s="1"/>
  <c r="B18" i="1"/>
  <c r="B16" i="1"/>
  <c r="B23" i="1"/>
  <c r="F23" i="1" s="1"/>
  <c r="B19" i="1"/>
  <c r="B17" i="1"/>
  <c r="B20" i="1"/>
  <c r="F20" i="1" s="1"/>
  <c r="B40" i="1"/>
  <c r="B46" i="1"/>
  <c r="B25" i="1"/>
  <c r="B27" i="1"/>
  <c r="F27" i="1" s="1"/>
  <c r="B36" i="1"/>
  <c r="B24" i="1"/>
  <c r="F24" i="1" s="1"/>
  <c r="F36" i="1" l="1"/>
  <c r="B38" i="1"/>
  <c r="B43" i="1"/>
  <c r="D36" i="1"/>
  <c r="D19" i="1"/>
  <c r="F19" i="1"/>
  <c r="F16" i="1"/>
  <c r="D16" i="1"/>
  <c r="D33" i="1"/>
  <c r="B34" i="1"/>
  <c r="F34" i="1" s="1"/>
  <c r="F33" i="1"/>
  <c r="F40" i="1"/>
  <c r="D40" i="1"/>
  <c r="D46" i="1"/>
  <c r="B48" i="1"/>
  <c r="D48" i="1" s="1"/>
  <c r="F18" i="1"/>
  <c r="D18" i="1"/>
  <c r="B37" i="1"/>
  <c r="F43" i="1" l="1"/>
  <c r="D43" i="1"/>
  <c r="D38" i="1"/>
  <c r="F38" i="1"/>
  <c r="F37" i="1"/>
  <c r="D37" i="1"/>
  <c r="B39" i="1"/>
  <c r="B28" i="1" l="1"/>
  <c r="F28" i="1" s="1"/>
  <c r="F50" i="1" s="1"/>
  <c r="B47" i="1"/>
  <c r="F39" i="1"/>
  <c r="D39" i="1"/>
  <c r="D50" i="1" l="1"/>
  <c r="F51" i="1" s="1"/>
  <c r="D47" i="1"/>
  <c r="B49" i="1"/>
  <c r="D49" i="1" s="1"/>
  <c r="F56" i="1" l="1"/>
  <c r="B51" i="1"/>
</calcChain>
</file>

<file path=xl/sharedStrings.xml><?xml version="1.0" encoding="utf-8"?>
<sst xmlns="http://schemas.openxmlformats.org/spreadsheetml/2006/main" count="64" uniqueCount="61">
  <si>
    <t>DUPONT</t>
  </si>
  <si>
    <t>BASE</t>
  </si>
  <si>
    <t>TAUX</t>
  </si>
  <si>
    <t>TOTAL</t>
  </si>
  <si>
    <t>Salaire de base</t>
  </si>
  <si>
    <t>Heures Supp 125 %</t>
  </si>
  <si>
    <t>Absence entrée/sortie</t>
  </si>
  <si>
    <t>Avantage nature nourriture</t>
  </si>
  <si>
    <t>Précarité</t>
  </si>
  <si>
    <t>ICCP</t>
  </si>
  <si>
    <t>PMSS = Plafond du mois = 3377 *25/31</t>
  </si>
  <si>
    <t xml:space="preserve">SMIC MENSUEL POUR FILLON, AM, AF = </t>
  </si>
  <si>
    <t xml:space="preserve">LIMITE A.F. = 3,5 * SMIC </t>
  </si>
  <si>
    <t xml:space="preserve">LIMITE MALADIE = 2,5 * </t>
  </si>
  <si>
    <t>Salaire avec Absence</t>
  </si>
  <si>
    <t>TOTAL BRUT</t>
  </si>
  <si>
    <t>COTISATIONS</t>
  </si>
  <si>
    <t>BASES</t>
  </si>
  <si>
    <t>COT. SAL</t>
  </si>
  <si>
    <t>COT. PAT</t>
  </si>
  <si>
    <t>MONTANTS</t>
  </si>
  <si>
    <t>URSSAF</t>
  </si>
  <si>
    <t xml:space="preserve">Maladie : BASE = TOTAL BRUT </t>
  </si>
  <si>
    <t>Maladie sup : BASE = TOTAL BRUT SI &gt; 2,5 SMIC.</t>
  </si>
  <si>
    <t>Vieillesse  : BASE = TOTAL BRUT</t>
  </si>
  <si>
    <t>Vieillesse : BASE = TOTAL BRUT DANS LA LIMITE DU PMSS</t>
  </si>
  <si>
    <t>C.S.A. : BASE = TOTAL BRUT</t>
  </si>
  <si>
    <t>Accidents du travail : BASE = TOTAL BRUT</t>
  </si>
  <si>
    <t>FNAL - 20 sal : BASE = TOTAL BRUT DANS LA LIMITE DU PMSS</t>
  </si>
  <si>
    <r>
      <rPr>
        <sz val="8"/>
        <color rgb="FFFF0000"/>
        <rFont val="Cambria"/>
        <family val="1"/>
      </rPr>
      <t xml:space="preserve">OU </t>
    </r>
    <r>
      <rPr>
        <sz val="8"/>
        <rFont val="Cambria"/>
        <family val="1"/>
      </rPr>
      <t>FNAL 20 sal et + :BASE = TOTAL BRUT</t>
    </r>
  </si>
  <si>
    <t>Allocations familiales : BASE = TOTAL BRUT</t>
  </si>
  <si>
    <t>Allocations familiales sup : BASE = TOTAL BRUT SI &gt; 3,5 SMIC.</t>
  </si>
  <si>
    <t>Transport (11 salariés et +) : BASE = TOTAL BRUT</t>
  </si>
  <si>
    <t>Contribution Dialogue Social : BASE = TOTAL BRUT</t>
  </si>
  <si>
    <t>Forfait Social (11 salariés et +) : PART PATRONALE MUTUELLE + PREVOYANCE</t>
  </si>
  <si>
    <t xml:space="preserve">Allègement Fillon </t>
  </si>
  <si>
    <t>Allègement Sal sur HS/HC</t>
  </si>
  <si>
    <t>POLE EMPLOI</t>
  </si>
  <si>
    <t>Chômage : BASE = TOTAL BRUT DANS LA LIMITE DE 4 * PMSS</t>
  </si>
  <si>
    <t>FNGS/AGS : BASE = TOTAL BRUT DANS LA LIMITE DE 4 * PMSS</t>
  </si>
  <si>
    <t>RETRAITE (TAUX EN VIGUEUR AU 01/01/2019)</t>
  </si>
  <si>
    <t>RET.   T1 : TOTAL BRUT DANS LA LIMITE DU PMSS</t>
  </si>
  <si>
    <t>RET.  T2 : TOTAL BRUT - T1 DANS LA LIMITE DE 7 * T1</t>
  </si>
  <si>
    <t>CEG T1 : TOTAL BRUT DANS LA LIMITE DU PMSS</t>
  </si>
  <si>
    <t>CEG T2 : TOTAL BRUT - T1 DANS LA LIMITE DE 7 * T1</t>
  </si>
  <si>
    <t>C.E.T. : T1 + T2 SI TOTAL BRUT SUPERIEUR AU PMSS</t>
  </si>
  <si>
    <t>APEC (CADRE) BASE : TOTAL BRUT DANS LA LIMITE 4 * PMSS</t>
  </si>
  <si>
    <t>PREVOYANCE/MUTUELLE (Taux/Montant déterminé par chaque entreprise)</t>
  </si>
  <si>
    <t>Prévoyance sur T1</t>
  </si>
  <si>
    <t xml:space="preserve">Mutuelle obligatoire </t>
  </si>
  <si>
    <t>URSSAF CSG CRDS</t>
  </si>
  <si>
    <t>C.S.G.  DED. ABAT : BASE = TOTAL BRUT * 98,25 %</t>
  </si>
  <si>
    <t>C.S.G. DED. NON ABAT : 100 % PART PATRONALE MUTELLE + PREVOYANCE</t>
  </si>
  <si>
    <t>C.S.G. / C.R.D.S. NON DED. ABAT : BASE = TOTAL BRUT * 98,25 %</t>
  </si>
  <si>
    <t>C.S.G. / C.R.D.S. NON DED. NON ABAT : 100 % PART PATRONALE MUTELLE + PREVOYANCE</t>
  </si>
  <si>
    <t>TOTAL COTISATIONS</t>
  </si>
  <si>
    <t>NET IMPOSABLE</t>
  </si>
  <si>
    <t xml:space="preserve">SALAIRE NET </t>
  </si>
  <si>
    <t>Sommes non soumises à cotisations</t>
  </si>
  <si>
    <t>Avantage en nature nourriture</t>
  </si>
  <si>
    <t>NET A PAYER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</si>
</sst>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8"/>
      <color rgb="FF7030A0"/>
      <name val="Cambria"/>
      <family val="1"/>
    </font>
    <font>
      <b/>
      <sz val="8"/>
      <name val="Cambria"/>
      <family val="1"/>
    </font>
    <font>
      <sz val="8"/>
      <color indexed="8"/>
      <name val="Cambria"/>
      <family val="1"/>
    </font>
    <font>
      <sz val="8"/>
      <name val="Cambria"/>
      <family val="1"/>
    </font>
    <font>
      <b/>
      <u/>
      <sz val="8"/>
      <name val="Cambria"/>
      <family val="1"/>
    </font>
    <font>
      <sz val="8"/>
      <color rgb="FFFF0000"/>
      <name val="Cambria"/>
      <family val="1"/>
    </font>
    <font>
      <sz val="8"/>
      <name val="Calibri Light"/>
      <family val="1"/>
      <scheme val="major"/>
    </font>
    <font>
      <b/>
      <sz val="8"/>
      <color rgb="FFFF0000"/>
      <name val="Cambria"/>
      <family val="1"/>
    </font>
    <font>
      <b/>
      <sz val="8"/>
      <color indexed="8"/>
      <name val="Cambria"/>
      <family val="1"/>
    </font>
    <font>
      <b/>
      <i/>
      <sz val="8"/>
      <color indexed="8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9">
    <xf numFmtId="0" fontId="0" fillId="0" borderId="0" xfId="0"/>
    <xf numFmtId="0" fontId="2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4" fillId="0" borderId="0" xfId="0" applyFont="1"/>
    <xf numFmtId="0" fontId="5" fillId="0" borderId="5" xfId="1" applyFont="1" applyBorder="1"/>
    <xf numFmtId="0" fontId="5" fillId="0" borderId="6" xfId="1" applyFont="1" applyBorder="1"/>
    <xf numFmtId="2" fontId="5" fillId="0" borderId="7" xfId="1" applyNumberFormat="1" applyFont="1" applyBorder="1"/>
    <xf numFmtId="1" fontId="5" fillId="0" borderId="8" xfId="1" applyNumberFormat="1" applyFont="1" applyBorder="1" applyAlignment="1">
      <alignment horizontal="right"/>
    </xf>
    <xf numFmtId="2" fontId="5" fillId="0" borderId="9" xfId="1" applyNumberFormat="1" applyFont="1" applyBorder="1" applyAlignment="1">
      <alignment horizontal="right"/>
    </xf>
    <xf numFmtId="2" fontId="5" fillId="0" borderId="10" xfId="1" applyNumberFormat="1" applyFont="1" applyBorder="1"/>
    <xf numFmtId="1" fontId="5" fillId="0" borderId="11" xfId="1" applyNumberFormat="1" applyFont="1" applyBorder="1" applyAlignment="1">
      <alignment horizontal="right"/>
    </xf>
    <xf numFmtId="2" fontId="5" fillId="0" borderId="7" xfId="1" applyNumberFormat="1" applyFont="1" applyBorder="1" applyAlignment="1">
      <alignment horizontal="right"/>
    </xf>
    <xf numFmtId="2" fontId="5" fillId="0" borderId="12" xfId="1" applyNumberFormat="1" applyFont="1" applyBorder="1"/>
    <xf numFmtId="0" fontId="5" fillId="2" borderId="5" xfId="1" applyFont="1" applyFill="1" applyBorder="1" applyAlignment="1">
      <alignment horizontal="left"/>
    </xf>
    <xf numFmtId="0" fontId="5" fillId="0" borderId="13" xfId="1" applyFont="1" applyBorder="1"/>
    <xf numFmtId="2" fontId="5" fillId="0" borderId="14" xfId="1" applyNumberFormat="1" applyFont="1" applyBorder="1"/>
    <xf numFmtId="1" fontId="5" fillId="0" borderId="5" xfId="1" applyNumberFormat="1" applyFont="1" applyBorder="1" applyAlignment="1">
      <alignment horizontal="left"/>
    </xf>
    <xf numFmtId="2" fontId="5" fillId="0" borderId="14" xfId="1" applyNumberFormat="1" applyFont="1" applyBorder="1" applyAlignment="1">
      <alignment horizontal="right"/>
    </xf>
    <xf numFmtId="2" fontId="5" fillId="0" borderId="15" xfId="1" applyNumberFormat="1" applyFont="1" applyBorder="1"/>
    <xf numFmtId="0" fontId="5" fillId="0" borderId="5" xfId="1" applyFont="1" applyBorder="1" applyAlignment="1">
      <alignment horizontal="left"/>
    </xf>
    <xf numFmtId="1" fontId="5" fillId="0" borderId="5" xfId="1" applyNumberFormat="1" applyFont="1" applyBorder="1" applyAlignment="1">
      <alignment horizontal="right"/>
    </xf>
    <xf numFmtId="2" fontId="5" fillId="0" borderId="13" xfId="0" applyNumberFormat="1" applyFont="1" applyBorder="1"/>
    <xf numFmtId="0" fontId="5" fillId="3" borderId="14" xfId="1" applyFont="1" applyFill="1" applyBorder="1" applyAlignment="1">
      <alignment horizontal="left"/>
    </xf>
    <xf numFmtId="2" fontId="5" fillId="3" borderId="13" xfId="1" applyNumberFormat="1" applyFont="1" applyFill="1" applyBorder="1"/>
    <xf numFmtId="0" fontId="5" fillId="0" borderId="14" xfId="1" applyFont="1" applyBorder="1"/>
    <xf numFmtId="0" fontId="5" fillId="4" borderId="14" xfId="1" applyFont="1" applyFill="1" applyBorder="1" applyAlignment="1">
      <alignment horizontal="left"/>
    </xf>
    <xf numFmtId="2" fontId="5" fillId="4" borderId="13" xfId="1" applyNumberFormat="1" applyFont="1" applyFill="1" applyBorder="1"/>
    <xf numFmtId="1" fontId="5" fillId="0" borderId="16" xfId="1" applyNumberFormat="1" applyFont="1" applyBorder="1" applyAlignment="1">
      <alignment horizontal="right"/>
    </xf>
    <xf numFmtId="2" fontId="5" fillId="0" borderId="17" xfId="1" applyNumberFormat="1" applyFont="1" applyBorder="1" applyAlignment="1">
      <alignment horizontal="right"/>
    </xf>
    <xf numFmtId="2" fontId="5" fillId="0" borderId="18" xfId="1" applyNumberFormat="1" applyFont="1" applyBorder="1"/>
    <xf numFmtId="0" fontId="5" fillId="5" borderId="14" xfId="1" applyFont="1" applyFill="1" applyBorder="1" applyAlignment="1">
      <alignment horizontal="left"/>
    </xf>
    <xf numFmtId="2" fontId="5" fillId="5" borderId="13" xfId="1" applyNumberFormat="1" applyFont="1" applyFill="1" applyBorder="1"/>
    <xf numFmtId="2" fontId="5" fillId="0" borderId="19" xfId="1" applyNumberFormat="1" applyFont="1" applyBorder="1"/>
    <xf numFmtId="2" fontId="5" fillId="0" borderId="20" xfId="1" applyNumberFormat="1" applyFont="1" applyBorder="1"/>
    <xf numFmtId="2" fontId="5" fillId="0" borderId="21" xfId="1" applyNumberFormat="1" applyFont="1" applyBorder="1"/>
    <xf numFmtId="0" fontId="5" fillId="6" borderId="14" xfId="1" applyFont="1" applyFill="1" applyBorder="1" applyAlignment="1">
      <alignment horizontal="left"/>
    </xf>
    <xf numFmtId="2" fontId="5" fillId="6" borderId="13" xfId="1" applyNumberFormat="1" applyFont="1" applyFill="1" applyBorder="1"/>
    <xf numFmtId="0" fontId="5" fillId="0" borderId="0" xfId="1" applyFont="1"/>
    <xf numFmtId="2" fontId="5" fillId="0" borderId="22" xfId="1" applyNumberFormat="1" applyFont="1" applyBorder="1"/>
    <xf numFmtId="2" fontId="5" fillId="0" borderId="23" xfId="1" applyNumberFormat="1" applyFont="1" applyBorder="1"/>
    <xf numFmtId="2" fontId="5" fillId="0" borderId="24" xfId="1" applyNumberFormat="1" applyFont="1" applyBorder="1"/>
    <xf numFmtId="0" fontId="3" fillId="2" borderId="0" xfId="1" applyFont="1" applyFill="1" applyAlignment="1">
      <alignment horizontal="center"/>
    </xf>
    <xf numFmtId="2" fontId="5" fillId="0" borderId="25" xfId="1" applyNumberFormat="1" applyFont="1" applyBorder="1"/>
    <xf numFmtId="0" fontId="5" fillId="0" borderId="23" xfId="1" applyFont="1" applyBorder="1" applyAlignment="1">
      <alignment horizontal="center"/>
    </xf>
    <xf numFmtId="0" fontId="3" fillId="0" borderId="4" xfId="1" applyFont="1" applyBorder="1" applyAlignment="1">
      <alignment horizontal="left" vertical="center"/>
    </xf>
    <xf numFmtId="0" fontId="5" fillId="0" borderId="26" xfId="1" applyFont="1" applyBorder="1" applyAlignment="1">
      <alignment horizontal="center" vertical="center"/>
    </xf>
    <xf numFmtId="0" fontId="3" fillId="0" borderId="23" xfId="1" applyFont="1" applyBorder="1" applyAlignment="1">
      <alignment horizontal="left" vertical="center"/>
    </xf>
    <xf numFmtId="0" fontId="5" fillId="0" borderId="25" xfId="1" applyFont="1" applyBorder="1" applyAlignment="1">
      <alignment horizontal="center" vertic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6" fillId="0" borderId="4" xfId="1" applyFont="1" applyBorder="1" applyAlignment="1">
      <alignment horizontal="left"/>
    </xf>
    <xf numFmtId="2" fontId="5" fillId="0" borderId="29" xfId="1" applyNumberFormat="1" applyFont="1" applyBorder="1"/>
    <xf numFmtId="0" fontId="5" fillId="0" borderId="26" xfId="1" applyFont="1" applyBorder="1"/>
    <xf numFmtId="2" fontId="5" fillId="0" borderId="3" xfId="1" applyNumberFormat="1" applyFont="1" applyBorder="1"/>
    <xf numFmtId="0" fontId="5" fillId="0" borderId="0" xfId="1" applyFont="1" applyAlignment="1">
      <alignment horizontal="left"/>
    </xf>
    <xf numFmtId="2" fontId="5" fillId="0" borderId="13" xfId="1" applyNumberFormat="1" applyFont="1" applyBorder="1"/>
    <xf numFmtId="10" fontId="5" fillId="0" borderId="13" xfId="1" applyNumberFormat="1" applyFont="1" applyBorder="1"/>
    <xf numFmtId="2" fontId="5" fillId="0" borderId="5" xfId="1" applyNumberFormat="1" applyFont="1" applyBorder="1" applyAlignment="1">
      <alignment horizontal="right"/>
    </xf>
    <xf numFmtId="10" fontId="5" fillId="7" borderId="13" xfId="2" applyNumberFormat="1" applyFont="1" applyFill="1" applyBorder="1" applyAlignment="1" applyProtection="1">
      <alignment horizontal="right"/>
      <protection locked="0"/>
    </xf>
    <xf numFmtId="0" fontId="5" fillId="0" borderId="14" xfId="1" applyFont="1" applyBorder="1" applyAlignment="1">
      <alignment horizontal="left"/>
    </xf>
    <xf numFmtId="0" fontId="8" fillId="0" borderId="14" xfId="1" applyFont="1" applyBorder="1" applyAlignment="1">
      <alignment horizontal="left"/>
    </xf>
    <xf numFmtId="164" fontId="5" fillId="0" borderId="13" xfId="1" applyNumberFormat="1" applyFont="1" applyBorder="1"/>
    <xf numFmtId="0" fontId="5" fillId="0" borderId="17" xfId="1" applyFont="1" applyBorder="1" applyAlignment="1">
      <alignment horizontal="left"/>
    </xf>
    <xf numFmtId="2" fontId="5" fillId="7" borderId="13" xfId="1" applyNumberFormat="1" applyFont="1" applyFill="1" applyBorder="1"/>
    <xf numFmtId="0" fontId="5" fillId="0" borderId="29" xfId="1" applyFont="1" applyBorder="1" applyAlignment="1">
      <alignment horizontal="left"/>
    </xf>
    <xf numFmtId="2" fontId="5" fillId="0" borderId="13" xfId="1" quotePrefix="1" applyNumberFormat="1" applyFont="1" applyBorder="1"/>
    <xf numFmtId="2" fontId="7" fillId="0" borderId="13" xfId="1" applyNumberFormat="1" applyFont="1" applyBorder="1"/>
    <xf numFmtId="0" fontId="5" fillId="0" borderId="26" xfId="1" applyFont="1" applyBorder="1" applyAlignment="1">
      <alignment horizontal="left" vertical="top" indent="28"/>
    </xf>
    <xf numFmtId="0" fontId="5" fillId="0" borderId="30" xfId="1" applyFont="1" applyBorder="1" applyAlignment="1">
      <alignment vertical="top"/>
    </xf>
    <xf numFmtId="2" fontId="7" fillId="0" borderId="5" xfId="1" applyNumberFormat="1" applyFont="1" applyBorder="1" applyAlignment="1">
      <alignment horizontal="right"/>
    </xf>
    <xf numFmtId="0" fontId="6" fillId="0" borderId="7" xfId="1" applyFont="1" applyBorder="1" applyAlignment="1">
      <alignment horizontal="left"/>
    </xf>
    <xf numFmtId="0" fontId="6" fillId="0" borderId="14" xfId="1" applyFont="1" applyBorder="1" applyAlignment="1">
      <alignment horizontal="left"/>
    </xf>
    <xf numFmtId="2" fontId="3" fillId="0" borderId="13" xfId="1" applyNumberFormat="1" applyFont="1" applyBorder="1"/>
    <xf numFmtId="164" fontId="9" fillId="0" borderId="13" xfId="1" applyNumberFormat="1" applyFont="1" applyBorder="1"/>
    <xf numFmtId="2" fontId="9" fillId="0" borderId="5" xfId="1" applyNumberFormat="1" applyFont="1" applyBorder="1" applyAlignment="1">
      <alignment horizontal="right"/>
    </xf>
    <xf numFmtId="2" fontId="9" fillId="0" borderId="13" xfId="1" applyNumberFormat="1" applyFont="1" applyBorder="1"/>
    <xf numFmtId="0" fontId="10" fillId="0" borderId="0" xfId="0" applyFont="1"/>
    <xf numFmtId="2" fontId="7" fillId="7" borderId="13" xfId="1" applyNumberFormat="1" applyFont="1" applyFill="1" applyBorder="1"/>
    <xf numFmtId="0" fontId="3" fillId="0" borderId="14" xfId="1" applyFont="1" applyBorder="1" applyAlignment="1">
      <alignment horizontal="left"/>
    </xf>
    <xf numFmtId="10" fontId="3" fillId="0" borderId="13" xfId="1" applyNumberFormat="1" applyFont="1" applyBorder="1"/>
    <xf numFmtId="0" fontId="3" fillId="0" borderId="27" xfId="1" applyFont="1" applyBorder="1" applyAlignment="1">
      <alignment horizontal="left"/>
    </xf>
    <xf numFmtId="0" fontId="3" fillId="0" borderId="1" xfId="1" applyFont="1" applyBorder="1" applyAlignment="1">
      <alignment horizontal="left"/>
    </xf>
    <xf numFmtId="2" fontId="5" fillId="0" borderId="2" xfId="1" applyNumberFormat="1" applyFont="1" applyBorder="1"/>
    <xf numFmtId="0" fontId="3" fillId="0" borderId="28" xfId="1" applyFont="1" applyBorder="1" applyAlignment="1">
      <alignment horizontal="center"/>
    </xf>
    <xf numFmtId="2" fontId="3" fillId="0" borderId="2" xfId="1" applyNumberFormat="1" applyFont="1" applyBorder="1" applyAlignment="1">
      <alignment horizontal="right"/>
    </xf>
    <xf numFmtId="0" fontId="3" fillId="0" borderId="31" xfId="1" applyFont="1" applyBorder="1" applyAlignment="1">
      <alignment horizontal="right"/>
    </xf>
    <xf numFmtId="2" fontId="3" fillId="0" borderId="2" xfId="1" applyNumberFormat="1" applyFont="1" applyBorder="1"/>
    <xf numFmtId="0" fontId="11" fillId="0" borderId="3" xfId="0" applyFont="1" applyBorder="1" applyAlignment="1">
      <alignment horizontal="left"/>
    </xf>
    <xf numFmtId="0" fontId="4" fillId="0" borderId="4" xfId="0" applyFont="1" applyBorder="1"/>
    <xf numFmtId="0" fontId="4" fillId="0" borderId="1" xfId="0" applyFont="1" applyBorder="1"/>
    <xf numFmtId="0" fontId="4" fillId="0" borderId="32" xfId="0" applyFont="1" applyBorder="1" applyAlignment="1">
      <alignment horizontal="left"/>
    </xf>
    <xf numFmtId="2" fontId="4" fillId="0" borderId="33" xfId="0" applyNumberFormat="1" applyFont="1" applyBorder="1"/>
    <xf numFmtId="0" fontId="4" fillId="0" borderId="33" xfId="0" applyFont="1" applyBorder="1"/>
    <xf numFmtId="0" fontId="4" fillId="0" borderId="22" xfId="0" applyFont="1" applyBorder="1" applyAlignment="1">
      <alignment horizontal="left"/>
    </xf>
    <xf numFmtId="0" fontId="4" fillId="0" borderId="23" xfId="0" applyFont="1" applyBorder="1"/>
    <xf numFmtId="2" fontId="4" fillId="0" borderId="2" xfId="0" applyNumberFormat="1" applyFont="1" applyBorder="1"/>
    <xf numFmtId="0" fontId="4" fillId="0" borderId="0" xfId="0" applyFont="1" applyAlignment="1">
      <alignment horizontal="left"/>
    </xf>
    <xf numFmtId="2" fontId="3" fillId="0" borderId="3" xfId="1" applyNumberFormat="1" applyFont="1" applyBorder="1" applyAlignment="1">
      <alignment horizontal="center"/>
    </xf>
    <xf numFmtId="2" fontId="3" fillId="0" borderId="4" xfId="1" applyNumberFormat="1" applyFon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3" fillId="0" borderId="22" xfId="1" applyNumberFormat="1" applyFont="1" applyBorder="1" applyAlignment="1">
      <alignment horizontal="center"/>
    </xf>
    <xf numFmtId="2" fontId="3" fillId="0" borderId="24" xfId="1" applyNumberFormat="1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5" fillId="0" borderId="28" xfId="1" applyFont="1" applyBorder="1" applyAlignment="1">
      <alignment horizontal="center"/>
    </xf>
    <xf numFmtId="0" fontId="3" fillId="0" borderId="27" xfId="1" applyFont="1" applyBorder="1" applyAlignment="1">
      <alignment horizontal="center"/>
    </xf>
    <xf numFmtId="0" fontId="3" fillId="0" borderId="28" xfId="1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</cellXfs>
  <cellStyles count="3">
    <cellStyle name="Normal" xfId="0" builtinId="0"/>
    <cellStyle name="Normal_DITEE" xfId="2"/>
    <cellStyle name="Normal_Fiche de paie TEPA plus 20 salarié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27214</xdr:colOff>
      <xdr:row>42</xdr:row>
      <xdr:rowOff>3888</xdr:rowOff>
    </xdr:from>
    <xdr:to>
      <xdr:col>5</xdr:col>
      <xdr:colOff>72933</xdr:colOff>
      <xdr:row>44</xdr:row>
      <xdr:rowOff>3888</xdr:rowOff>
    </xdr:to>
    <xdr:sp macro="" textlink="">
      <xdr:nvSpPr>
        <xdr:cNvPr id="2" name="Accolade ouvrante 1">
          <a:extLst>
            <a:ext uri="{FF2B5EF4-FFF2-40B4-BE49-F238E27FC236}">
              <a16:creationId xmlns="" xmlns:a16="http://schemas.microsoft.com/office/drawing/2014/main" id="{619CF251-A514-4D95-A2B6-E72BE35984A5}"/>
            </a:ext>
          </a:extLst>
        </xdr:cNvPr>
        <xdr:cNvSpPr/>
      </xdr:nvSpPr>
      <xdr:spPr>
        <a:xfrm>
          <a:off x="6523264" y="5737938"/>
          <a:ext cx="45719" cy="2667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11663</xdr:colOff>
      <xdr:row>43</xdr:row>
      <xdr:rowOff>3888</xdr:rowOff>
    </xdr:from>
    <xdr:to>
      <xdr:col>5</xdr:col>
      <xdr:colOff>27214</xdr:colOff>
      <xdr:row>46</xdr:row>
      <xdr:rowOff>77755</xdr:rowOff>
    </xdr:to>
    <xdr:cxnSp macro="">
      <xdr:nvCxnSpPr>
        <xdr:cNvPr id="3" name="Connecteur droit avec flèche 2">
          <a:extLst>
            <a:ext uri="{FF2B5EF4-FFF2-40B4-BE49-F238E27FC236}">
              <a16:creationId xmlns="" xmlns:a16="http://schemas.microsoft.com/office/drawing/2014/main" id="{2B22EFE8-0F6D-426D-A9AC-BA3C0DA991D6}"/>
            </a:ext>
          </a:extLst>
        </xdr:cNvPr>
        <xdr:cNvCxnSpPr>
          <a:endCxn id="2" idx="1"/>
        </xdr:cNvCxnSpPr>
      </xdr:nvCxnSpPr>
      <xdr:spPr>
        <a:xfrm flipV="1">
          <a:off x="4840838" y="5871288"/>
          <a:ext cx="1682426" cy="473917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43</xdr:row>
      <xdr:rowOff>3888</xdr:rowOff>
    </xdr:from>
    <xdr:to>
      <xdr:col>5</xdr:col>
      <xdr:colOff>27214</xdr:colOff>
      <xdr:row>48</xdr:row>
      <xdr:rowOff>93307</xdr:rowOff>
    </xdr:to>
    <xdr:cxnSp macro="">
      <xdr:nvCxnSpPr>
        <xdr:cNvPr id="4" name="Connecteur droit avec flèche 3">
          <a:extLst>
            <a:ext uri="{FF2B5EF4-FFF2-40B4-BE49-F238E27FC236}">
              <a16:creationId xmlns="" xmlns:a16="http://schemas.microsoft.com/office/drawing/2014/main" id="{F24FC808-B1FC-4C40-B715-693DE2BD61F3}"/>
            </a:ext>
          </a:extLst>
        </xdr:cNvPr>
        <xdr:cNvCxnSpPr>
          <a:endCxn id="2" idx="1"/>
        </xdr:cNvCxnSpPr>
      </xdr:nvCxnSpPr>
      <xdr:spPr>
        <a:xfrm flipV="1">
          <a:off x="4829175" y="5871288"/>
          <a:ext cx="1694089" cy="756169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27</xdr:row>
      <xdr:rowOff>58316</xdr:rowOff>
    </xdr:from>
    <xdr:to>
      <xdr:col>5</xdr:col>
      <xdr:colOff>27214</xdr:colOff>
      <xdr:row>43</xdr:row>
      <xdr:rowOff>3888</xdr:rowOff>
    </xdr:to>
    <xdr:cxnSp macro="">
      <xdr:nvCxnSpPr>
        <xdr:cNvPr id="5" name="Connecteur droit avec flèche 4">
          <a:extLst>
            <a:ext uri="{FF2B5EF4-FFF2-40B4-BE49-F238E27FC236}">
              <a16:creationId xmlns="" xmlns:a16="http://schemas.microsoft.com/office/drawing/2014/main" id="{2F22A731-BEF3-4E1E-8B1A-EC69E39BA810}"/>
            </a:ext>
          </a:extLst>
        </xdr:cNvPr>
        <xdr:cNvCxnSpPr>
          <a:endCxn id="2" idx="1"/>
        </xdr:cNvCxnSpPr>
      </xdr:nvCxnSpPr>
      <xdr:spPr>
        <a:xfrm>
          <a:off x="4829175" y="3782591"/>
          <a:ext cx="1694089" cy="2088697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'ANDREA\Desktop\GRETA%20TOP%20FORMATION%20MARS%202014\COURS\BOITE%20A%20OUTILS%202014\TOP%20MOUMOUTE\Bull.%20Paie%20Cadre%20&amp;%20Non%20Cadre%20-%20Cotisations%202012%202013%20-%20AFPA%20-%20MAJ%2020%2001%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TISATIONS 2012 AFPA"/>
      <sheetName val="COTISATIONS 2012"/>
      <sheetName val="REMARQUES 2012"/>
      <sheetName val="TRANCHES 2012"/>
      <sheetName val="COTISATIONS 2013"/>
      <sheetName val="REMARQUES 2013"/>
      <sheetName val="TRANCHES 2013"/>
      <sheetName val="BULL PAIE GENERAL- CADRE"/>
      <sheetName val="N C  - de 9 salariés "/>
      <sheetName val="N C +9 et - de 10 salariés"/>
      <sheetName val="N C AU - 10 et au - 20 SALARIES"/>
      <sheetName val="Non cadre + 20 SALARIES "/>
      <sheetName val="Cadre - 9 et - 10 salariés"/>
      <sheetName val="Cadre - 10 salariés "/>
      <sheetName val="cadre au - 10 et au - 20 SALAR."/>
      <sheetName val="cadre - de 20 salariés"/>
      <sheetName val="cadre + 20 salariés"/>
      <sheetName val="Feuil5"/>
      <sheetName val="COTISATIONS_2012_AFPA"/>
      <sheetName val="COTISATIONS_2012"/>
      <sheetName val="REMARQUES_2012"/>
      <sheetName val="TRANCHES_2012"/>
      <sheetName val="COTISATIONS_2013"/>
      <sheetName val="REMARQUES_2013"/>
      <sheetName val="TRANCHES_2013"/>
      <sheetName val="BULL_PAIE_GENERAL-_CADRE"/>
      <sheetName val="N_C__-_de_9_salariés_"/>
      <sheetName val="N_C_+9_et_-_de_10_salariés"/>
      <sheetName val="N_C_AU_-_10_et_au_-_20_SALARIES"/>
      <sheetName val="Non_cadre_+_20_SALARIES_"/>
      <sheetName val="Cadre_-_9_et_-_10_salariés"/>
      <sheetName val="Cadre_-_10_salariés_"/>
      <sheetName val="cadre_au_-_10_et_au_-_20_SALAR_"/>
      <sheetName val="cadre_-_de_20_salariés"/>
      <sheetName val="cadre_+_20_salariés"/>
    </sheetNames>
    <sheetDataSet>
      <sheetData sheetId="0" refreshError="1">
        <row r="9">
          <cell r="C9">
            <v>7.4999999999999997E-3</v>
          </cell>
        </row>
        <row r="13">
          <cell r="B13">
            <v>5.3999999999999999E-2</v>
          </cell>
        </row>
        <row r="18">
          <cell r="C18">
            <v>2.4E-2</v>
          </cell>
        </row>
        <row r="19">
          <cell r="C19">
            <v>5.0999999999999997E-2</v>
          </cell>
        </row>
        <row r="20">
          <cell r="C20">
            <v>5.0000000000000001E-3</v>
          </cell>
        </row>
        <row r="21">
          <cell r="B21">
            <v>0.08</v>
          </cell>
        </row>
        <row r="34">
          <cell r="B34">
            <v>4.4999999999999998E-2</v>
          </cell>
          <cell r="C34">
            <v>0.03</v>
          </cell>
        </row>
        <row r="37">
          <cell r="B37">
            <v>3.6000000000000002E-4</v>
          </cell>
          <cell r="C37">
            <v>2.4000000000000001E-4</v>
          </cell>
        </row>
        <row r="40">
          <cell r="B40">
            <v>2.2000000000000001E-3</v>
          </cell>
          <cell r="C40">
            <v>1.2999999999999999E-3</v>
          </cell>
        </row>
        <row r="45">
          <cell r="B45">
            <v>1.2E-2</v>
          </cell>
          <cell r="C45">
            <v>8.0000000000000002E-3</v>
          </cell>
        </row>
        <row r="46">
          <cell r="B46">
            <v>1.2999999999999999E-2</v>
          </cell>
          <cell r="C46">
            <v>8.9999999999999993E-3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9">
          <cell r="C9">
            <v>7.4999999999999997E-3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zoomScaleNormal="100" workbookViewId="0">
      <selection activeCell="H8" sqref="H8"/>
    </sheetView>
  </sheetViews>
  <sheetFormatPr baseColWidth="10" defaultColWidth="11.42578125" defaultRowHeight="10.5" x14ac:dyDescent="0.15"/>
  <cols>
    <col min="1" max="1" width="54.85546875" style="97" bestFit="1" customWidth="1"/>
    <col min="2" max="2" width="17.5703125" style="3" bestFit="1" customWidth="1"/>
    <col min="3" max="4" width="9" style="3" bestFit="1" customWidth="1"/>
    <col min="5" max="5" width="7" style="3" bestFit="1" customWidth="1"/>
    <col min="6" max="6" width="9" style="3" bestFit="1" customWidth="1"/>
    <col min="7" max="16384" width="11.42578125" style="3"/>
  </cols>
  <sheetData>
    <row r="1" spans="1:6" ht="15.75" customHeight="1" thickBot="1" x14ac:dyDescent="0.2">
      <c r="A1" s="1" t="s">
        <v>0</v>
      </c>
      <c r="B1" s="2" t="s">
        <v>1</v>
      </c>
      <c r="C1" s="2" t="s">
        <v>2</v>
      </c>
      <c r="D1" s="98" t="s">
        <v>3</v>
      </c>
      <c r="E1" s="99"/>
      <c r="F1" s="100"/>
    </row>
    <row r="2" spans="1:6" x14ac:dyDescent="0.15">
      <c r="A2" s="4" t="s">
        <v>4</v>
      </c>
      <c r="B2" s="5">
        <v>151.66999999999999</v>
      </c>
      <c r="C2" s="6">
        <f>+F2/B2</f>
        <v>0</v>
      </c>
      <c r="D2" s="7"/>
      <c r="E2" s="8"/>
      <c r="F2" s="9">
        <v>0</v>
      </c>
    </row>
    <row r="3" spans="1:6" x14ac:dyDescent="0.15">
      <c r="A3" s="4" t="s">
        <v>5</v>
      </c>
      <c r="B3" s="5">
        <v>0</v>
      </c>
      <c r="C3" s="6">
        <f>+C2*1.25</f>
        <v>0</v>
      </c>
      <c r="D3" s="10"/>
      <c r="E3" s="11"/>
      <c r="F3" s="12">
        <f>+B3*C3</f>
        <v>0</v>
      </c>
    </row>
    <row r="4" spans="1:6" x14ac:dyDescent="0.15">
      <c r="A4" s="13" t="s">
        <v>6</v>
      </c>
      <c r="B4" s="14">
        <v>0</v>
      </c>
      <c r="C4" s="15">
        <f>+F2/161</f>
        <v>0</v>
      </c>
      <c r="D4" s="16"/>
      <c r="E4" s="17"/>
      <c r="F4" s="18">
        <f>-B4*C4</f>
        <v>0</v>
      </c>
    </row>
    <row r="5" spans="1:6" x14ac:dyDescent="0.15">
      <c r="A5" s="19" t="s">
        <v>7</v>
      </c>
      <c r="B5" s="14">
        <v>0</v>
      </c>
      <c r="C5" s="15">
        <v>0</v>
      </c>
      <c r="D5" s="20"/>
      <c r="E5" s="17"/>
      <c r="F5" s="18">
        <f>+B5*C5</f>
        <v>0</v>
      </c>
    </row>
    <row r="6" spans="1:6" x14ac:dyDescent="0.15">
      <c r="A6" s="19" t="s">
        <v>8</v>
      </c>
      <c r="B6" s="21">
        <v>0</v>
      </c>
      <c r="C6" s="15">
        <v>10</v>
      </c>
      <c r="D6" s="20"/>
      <c r="E6" s="17"/>
      <c r="F6" s="18">
        <f>+B6*C6%</f>
        <v>0</v>
      </c>
    </row>
    <row r="7" spans="1:6" x14ac:dyDescent="0.15">
      <c r="A7" s="19" t="s">
        <v>9</v>
      </c>
      <c r="B7" s="21">
        <f>+B6+F6</f>
        <v>0</v>
      </c>
      <c r="C7" s="15">
        <v>10</v>
      </c>
      <c r="D7" s="20"/>
      <c r="E7" s="17"/>
      <c r="F7" s="18">
        <f>+B7*C7%</f>
        <v>0</v>
      </c>
    </row>
    <row r="8" spans="1:6" x14ac:dyDescent="0.15">
      <c r="A8" s="22" t="s">
        <v>10</v>
      </c>
      <c r="B8" s="23">
        <f>3377</f>
        <v>3377</v>
      </c>
      <c r="C8" s="24"/>
      <c r="D8" s="20"/>
      <c r="E8" s="17"/>
      <c r="F8" s="18"/>
    </row>
    <row r="9" spans="1:6" x14ac:dyDescent="0.15">
      <c r="A9" s="25" t="s">
        <v>11</v>
      </c>
      <c r="B9" s="26" t="e">
        <f>((1521.22*B12/F2)+(B3*10.03))</f>
        <v>#DIV/0!</v>
      </c>
      <c r="C9" s="24"/>
      <c r="D9" s="27"/>
      <c r="E9" s="28"/>
      <c r="F9" s="29"/>
    </row>
    <row r="10" spans="1:6" ht="11.25" thickBot="1" x14ac:dyDescent="0.2">
      <c r="A10" s="30" t="s">
        <v>12</v>
      </c>
      <c r="B10" s="31" t="e">
        <f>+B9*3.5</f>
        <v>#DIV/0!</v>
      </c>
      <c r="C10" s="24"/>
      <c r="D10" s="32"/>
      <c r="E10" s="33"/>
      <c r="F10" s="34"/>
    </row>
    <row r="11" spans="1:6" ht="11.25" thickBot="1" x14ac:dyDescent="0.2">
      <c r="A11" s="35" t="s">
        <v>13</v>
      </c>
      <c r="B11" s="36" t="e">
        <f>+B9*2.5</f>
        <v>#DIV/0!</v>
      </c>
      <c r="C11" s="37"/>
      <c r="D11" s="38"/>
      <c r="E11" s="39"/>
      <c r="F11" s="40"/>
    </row>
    <row r="12" spans="1:6" ht="11.25" thickBot="1" x14ac:dyDescent="0.2">
      <c r="A12" s="41" t="s">
        <v>14</v>
      </c>
      <c r="B12" s="42">
        <f>+F2+F4</f>
        <v>0</v>
      </c>
      <c r="C12" s="43"/>
      <c r="D12" s="101" t="s">
        <v>15</v>
      </c>
      <c r="E12" s="102"/>
      <c r="F12" s="42">
        <f>SUM(F2:F10)</f>
        <v>0</v>
      </c>
    </row>
    <row r="13" spans="1:6" ht="11.25" thickBot="1" x14ac:dyDescent="0.2">
      <c r="A13" s="44" t="s">
        <v>16</v>
      </c>
      <c r="B13" s="45" t="s">
        <v>17</v>
      </c>
      <c r="C13" s="103" t="s">
        <v>18</v>
      </c>
      <c r="D13" s="104"/>
      <c r="E13" s="103" t="s">
        <v>19</v>
      </c>
      <c r="F13" s="104"/>
    </row>
    <row r="14" spans="1:6" ht="11.25" thickBot="1" x14ac:dyDescent="0.2">
      <c r="A14" s="46"/>
      <c r="B14" s="47"/>
      <c r="C14" s="48" t="s">
        <v>2</v>
      </c>
      <c r="D14" s="49" t="s">
        <v>20</v>
      </c>
      <c r="E14" s="48" t="s">
        <v>2</v>
      </c>
      <c r="F14" s="50" t="s">
        <v>20</v>
      </c>
    </row>
    <row r="15" spans="1:6" x14ac:dyDescent="0.15">
      <c r="A15" s="51" t="s">
        <v>21</v>
      </c>
      <c r="B15" s="52"/>
      <c r="C15" s="53"/>
      <c r="D15" s="54"/>
      <c r="E15" s="53"/>
      <c r="F15" s="52"/>
    </row>
    <row r="16" spans="1:6" x14ac:dyDescent="0.15">
      <c r="A16" s="55" t="s">
        <v>22</v>
      </c>
      <c r="B16" s="56">
        <f>$F$12</f>
        <v>0</v>
      </c>
      <c r="C16" s="57">
        <v>0</v>
      </c>
      <c r="D16" s="58">
        <f>+B16*C16</f>
        <v>0</v>
      </c>
      <c r="E16" s="59">
        <v>7.0000000000000007E-2</v>
      </c>
      <c r="F16" s="56">
        <f>+B16*E16</f>
        <v>0</v>
      </c>
    </row>
    <row r="17" spans="1:6" x14ac:dyDescent="0.15">
      <c r="A17" s="35" t="s">
        <v>23</v>
      </c>
      <c r="B17" s="36" t="e">
        <f>IF(F12&gt;B11,F12,0)</f>
        <v>#DIV/0!</v>
      </c>
      <c r="C17" s="57"/>
      <c r="D17" s="58"/>
      <c r="E17" s="59">
        <v>0.06</v>
      </c>
      <c r="F17" s="56">
        <v>0</v>
      </c>
    </row>
    <row r="18" spans="1:6" x14ac:dyDescent="0.15">
      <c r="A18" s="60" t="s">
        <v>24</v>
      </c>
      <c r="B18" s="56">
        <f t="shared" ref="B18:B26" si="0">$F$12</f>
        <v>0</v>
      </c>
      <c r="C18" s="57">
        <v>4.0000000000000001E-3</v>
      </c>
      <c r="D18" s="58">
        <f t="shared" ref="D18:D19" si="1">+B18*C18</f>
        <v>0</v>
      </c>
      <c r="E18" s="57">
        <v>1.9E-2</v>
      </c>
      <c r="F18" s="56">
        <f t="shared" ref="F18:F27" si="2">+B18*E18</f>
        <v>0</v>
      </c>
    </row>
    <row r="19" spans="1:6" x14ac:dyDescent="0.15">
      <c r="A19" s="60" t="s">
        <v>25</v>
      </c>
      <c r="B19" s="23">
        <f>IF(F12&lt;B8,F12,B8)</f>
        <v>0</v>
      </c>
      <c r="C19" s="57">
        <v>6.9000000000000006E-2</v>
      </c>
      <c r="D19" s="58">
        <f t="shared" si="1"/>
        <v>0</v>
      </c>
      <c r="E19" s="57">
        <v>8.5500000000000007E-2</v>
      </c>
      <c r="F19" s="56">
        <f t="shared" si="2"/>
        <v>0</v>
      </c>
    </row>
    <row r="20" spans="1:6" x14ac:dyDescent="0.15">
      <c r="A20" s="60" t="s">
        <v>26</v>
      </c>
      <c r="B20" s="56">
        <f t="shared" si="0"/>
        <v>0</v>
      </c>
      <c r="C20" s="57"/>
      <c r="D20" s="58"/>
      <c r="E20" s="57">
        <v>3.0000000000000001E-3</v>
      </c>
      <c r="F20" s="56">
        <f t="shared" si="2"/>
        <v>0</v>
      </c>
    </row>
    <row r="21" spans="1:6" x14ac:dyDescent="0.15">
      <c r="A21" s="60" t="s">
        <v>27</v>
      </c>
      <c r="B21" s="56">
        <f t="shared" si="0"/>
        <v>0</v>
      </c>
      <c r="C21" s="14"/>
      <c r="D21" s="58"/>
      <c r="E21" s="57">
        <v>1.6E-2</v>
      </c>
      <c r="F21" s="56">
        <f t="shared" si="2"/>
        <v>0</v>
      </c>
    </row>
    <row r="22" spans="1:6" x14ac:dyDescent="0.15">
      <c r="A22" s="60" t="s">
        <v>28</v>
      </c>
      <c r="B22" s="23">
        <v>0</v>
      </c>
      <c r="C22" s="14"/>
      <c r="D22" s="58"/>
      <c r="E22" s="57">
        <v>1E-3</v>
      </c>
      <c r="F22" s="56">
        <f t="shared" si="2"/>
        <v>0</v>
      </c>
    </row>
    <row r="23" spans="1:6" x14ac:dyDescent="0.15">
      <c r="A23" s="60" t="s">
        <v>29</v>
      </c>
      <c r="B23" s="56">
        <f>+F12</f>
        <v>0</v>
      </c>
      <c r="C23" s="14"/>
      <c r="D23" s="58"/>
      <c r="E23" s="57">
        <v>5.0000000000000001E-3</v>
      </c>
      <c r="F23" s="56">
        <f t="shared" si="2"/>
        <v>0</v>
      </c>
    </row>
    <row r="24" spans="1:6" x14ac:dyDescent="0.15">
      <c r="A24" s="60" t="s">
        <v>30</v>
      </c>
      <c r="B24" s="56">
        <f t="shared" si="0"/>
        <v>0</v>
      </c>
      <c r="C24" s="14"/>
      <c r="D24" s="58"/>
      <c r="E24" s="57">
        <v>3.4500000000000003E-2</v>
      </c>
      <c r="F24" s="56">
        <f t="shared" si="2"/>
        <v>0</v>
      </c>
    </row>
    <row r="25" spans="1:6" x14ac:dyDescent="0.15">
      <c r="A25" s="30" t="s">
        <v>31</v>
      </c>
      <c r="B25" s="31" t="e">
        <f>IF(F12&gt;B10,F12,0)</f>
        <v>#DIV/0!</v>
      </c>
      <c r="C25" s="14"/>
      <c r="D25" s="58"/>
      <c r="E25" s="57">
        <v>1.7999999999999999E-2</v>
      </c>
      <c r="F25" s="56">
        <v>0</v>
      </c>
    </row>
    <row r="26" spans="1:6" x14ac:dyDescent="0.15">
      <c r="A26" s="60" t="s">
        <v>32</v>
      </c>
      <c r="B26" s="56">
        <f t="shared" si="0"/>
        <v>0</v>
      </c>
      <c r="C26" s="14"/>
      <c r="D26" s="58"/>
      <c r="E26" s="57">
        <v>2.9499999999999998E-2</v>
      </c>
      <c r="F26" s="56">
        <f t="shared" si="2"/>
        <v>0</v>
      </c>
    </row>
    <row r="27" spans="1:6" ht="11.25" x14ac:dyDescent="0.2">
      <c r="A27" s="61" t="s">
        <v>33</v>
      </c>
      <c r="B27" s="56">
        <f>$F$12</f>
        <v>0</v>
      </c>
      <c r="C27" s="14"/>
      <c r="D27" s="58"/>
      <c r="E27" s="62">
        <v>1.6000000000000001E-4</v>
      </c>
      <c r="F27" s="56">
        <f t="shared" si="2"/>
        <v>0</v>
      </c>
    </row>
    <row r="28" spans="1:6" ht="11.25" thickBot="1" x14ac:dyDescent="0.2">
      <c r="A28" s="63" t="s">
        <v>34</v>
      </c>
      <c r="B28" s="64">
        <f>+F43+F44</f>
        <v>33.770000000000003</v>
      </c>
      <c r="C28" s="14"/>
      <c r="D28" s="58"/>
      <c r="E28" s="57">
        <v>0.08</v>
      </c>
      <c r="F28" s="56">
        <f>+B28*E28</f>
        <v>2.7016000000000004</v>
      </c>
    </row>
    <row r="29" spans="1:6" x14ac:dyDescent="0.15">
      <c r="A29" s="65" t="s">
        <v>35</v>
      </c>
      <c r="B29" s="18"/>
      <c r="C29" s="14"/>
      <c r="D29" s="58"/>
      <c r="E29" s="66"/>
      <c r="F29" s="67">
        <v>0</v>
      </c>
    </row>
    <row r="30" spans="1:6" x14ac:dyDescent="0.15">
      <c r="A30" s="68"/>
      <c r="B30" s="18"/>
      <c r="C30" s="14"/>
      <c r="D30" s="58"/>
      <c r="E30" s="57"/>
      <c r="F30" s="56"/>
    </row>
    <row r="31" spans="1:6" x14ac:dyDescent="0.15">
      <c r="A31" s="69" t="s">
        <v>36</v>
      </c>
      <c r="B31" s="18">
        <f>+F3</f>
        <v>0</v>
      </c>
      <c r="C31" s="57">
        <v>0.11310000000000001</v>
      </c>
      <c r="D31" s="70">
        <f>-B31*C31</f>
        <v>0</v>
      </c>
      <c r="E31" s="57"/>
      <c r="F31" s="56"/>
    </row>
    <row r="32" spans="1:6" x14ac:dyDescent="0.15">
      <c r="A32" s="71" t="s">
        <v>37</v>
      </c>
      <c r="B32" s="56"/>
      <c r="C32" s="14"/>
      <c r="D32" s="58"/>
      <c r="E32" s="14"/>
      <c r="F32" s="56"/>
    </row>
    <row r="33" spans="1:6" x14ac:dyDescent="0.15">
      <c r="A33" s="60" t="s">
        <v>38</v>
      </c>
      <c r="B33" s="56">
        <f>IF(F12&gt;4*B8,4*B8,F12)</f>
        <v>0</v>
      </c>
      <c r="C33" s="57">
        <v>0</v>
      </c>
      <c r="D33" s="58">
        <f>+B33*C33</f>
        <v>0</v>
      </c>
      <c r="E33" s="57">
        <v>4.0500000000000001E-2</v>
      </c>
      <c r="F33" s="56">
        <f>+B33*E33</f>
        <v>0</v>
      </c>
    </row>
    <row r="34" spans="1:6" x14ac:dyDescent="0.15">
      <c r="A34" s="60" t="s">
        <v>39</v>
      </c>
      <c r="B34" s="56">
        <f>+B33</f>
        <v>0</v>
      </c>
      <c r="C34" s="57"/>
      <c r="D34" s="58"/>
      <c r="E34" s="57">
        <v>1.5E-3</v>
      </c>
      <c r="F34" s="56">
        <f>+B34*E34</f>
        <v>0</v>
      </c>
    </row>
    <row r="35" spans="1:6" x14ac:dyDescent="0.15">
      <c r="A35" s="72" t="s">
        <v>40</v>
      </c>
      <c r="B35" s="56"/>
      <c r="C35" s="14"/>
      <c r="D35" s="58"/>
      <c r="E35" s="14"/>
      <c r="F35" s="56"/>
    </row>
    <row r="36" spans="1:6" x14ac:dyDescent="0.15">
      <c r="A36" s="60" t="s">
        <v>41</v>
      </c>
      <c r="B36" s="23">
        <f>IF(F12&gt;B8,B8,F12)</f>
        <v>0</v>
      </c>
      <c r="C36" s="57">
        <v>3.1480000000000001E-2</v>
      </c>
      <c r="D36" s="58">
        <f t="shared" ref="D36:D41" si="3">+B36*C36</f>
        <v>0</v>
      </c>
      <c r="E36" s="57">
        <v>4.7219999999999998E-2</v>
      </c>
      <c r="F36" s="56">
        <f t="shared" ref="F36:F41" si="4">+B36*E36</f>
        <v>0</v>
      </c>
    </row>
    <row r="37" spans="1:6" x14ac:dyDescent="0.15">
      <c r="A37" s="60" t="s">
        <v>42</v>
      </c>
      <c r="B37" s="56">
        <f>+F12-B36</f>
        <v>0</v>
      </c>
      <c r="C37" s="57">
        <v>8.6360000000000006E-2</v>
      </c>
      <c r="D37" s="58">
        <f t="shared" si="3"/>
        <v>0</v>
      </c>
      <c r="E37" s="57">
        <v>0.12953999999999999</v>
      </c>
      <c r="F37" s="56">
        <f t="shared" si="4"/>
        <v>0</v>
      </c>
    </row>
    <row r="38" spans="1:6" x14ac:dyDescent="0.15">
      <c r="A38" s="60" t="s">
        <v>43</v>
      </c>
      <c r="B38" s="23">
        <f>+B36</f>
        <v>0</v>
      </c>
      <c r="C38" s="57">
        <v>8.6E-3</v>
      </c>
      <c r="D38" s="58">
        <f t="shared" si="3"/>
        <v>0</v>
      </c>
      <c r="E38" s="57">
        <v>1.29E-2</v>
      </c>
      <c r="F38" s="56">
        <f t="shared" si="4"/>
        <v>0</v>
      </c>
    </row>
    <row r="39" spans="1:6" x14ac:dyDescent="0.15">
      <c r="A39" s="60" t="s">
        <v>44</v>
      </c>
      <c r="B39" s="56">
        <f>+B37</f>
        <v>0</v>
      </c>
      <c r="C39" s="57">
        <v>1.0800000000000001E-2</v>
      </c>
      <c r="D39" s="58">
        <f t="shared" si="3"/>
        <v>0</v>
      </c>
      <c r="E39" s="57">
        <v>1.6199999999999999E-2</v>
      </c>
      <c r="F39" s="56">
        <f t="shared" si="4"/>
        <v>0</v>
      </c>
    </row>
    <row r="40" spans="1:6" x14ac:dyDescent="0.15">
      <c r="A40" s="60" t="s">
        <v>45</v>
      </c>
      <c r="B40" s="56">
        <f>IF(F12&gt;B8,F12,0)</f>
        <v>0</v>
      </c>
      <c r="C40" s="57">
        <v>1.4E-3</v>
      </c>
      <c r="D40" s="58">
        <f t="shared" si="3"/>
        <v>0</v>
      </c>
      <c r="E40" s="57">
        <v>2.0999999999999999E-3</v>
      </c>
      <c r="F40" s="56">
        <f t="shared" si="4"/>
        <v>0</v>
      </c>
    </row>
    <row r="41" spans="1:6" x14ac:dyDescent="0.15">
      <c r="A41" s="60" t="s">
        <v>46</v>
      </c>
      <c r="B41" s="56">
        <v>0</v>
      </c>
      <c r="C41" s="62">
        <v>2.4000000000000001E-4</v>
      </c>
      <c r="D41" s="58">
        <f t="shared" si="3"/>
        <v>0</v>
      </c>
      <c r="E41" s="62">
        <v>3.6000000000000002E-4</v>
      </c>
      <c r="F41" s="56">
        <f t="shared" si="4"/>
        <v>0</v>
      </c>
    </row>
    <row r="42" spans="1:6" s="77" customFormat="1" x14ac:dyDescent="0.15">
      <c r="A42" s="72" t="s">
        <v>47</v>
      </c>
      <c r="B42" s="73"/>
      <c r="C42" s="74"/>
      <c r="D42" s="75"/>
      <c r="E42" s="74"/>
      <c r="F42" s="76"/>
    </row>
    <row r="43" spans="1:6" x14ac:dyDescent="0.15">
      <c r="A43" s="60" t="s">
        <v>48</v>
      </c>
      <c r="B43" s="23">
        <f>+B36</f>
        <v>0</v>
      </c>
      <c r="C43" s="57">
        <v>2E-3</v>
      </c>
      <c r="D43" s="58">
        <f>+B43*C43</f>
        <v>0</v>
      </c>
      <c r="E43" s="57">
        <v>1.6E-2</v>
      </c>
      <c r="F43" s="78">
        <f>+B43*E43</f>
        <v>0</v>
      </c>
    </row>
    <row r="44" spans="1:6" x14ac:dyDescent="0.15">
      <c r="A44" s="60" t="s">
        <v>49</v>
      </c>
      <c r="B44" s="56">
        <v>3377</v>
      </c>
      <c r="C44" s="57">
        <v>0.01</v>
      </c>
      <c r="D44" s="58">
        <f>+B44*C44</f>
        <v>33.770000000000003</v>
      </c>
      <c r="E44" s="57">
        <v>0.01</v>
      </c>
      <c r="F44" s="78">
        <f>+B44*E44</f>
        <v>33.770000000000003</v>
      </c>
    </row>
    <row r="45" spans="1:6" s="77" customFormat="1" x14ac:dyDescent="0.15">
      <c r="A45" s="79" t="s">
        <v>50</v>
      </c>
      <c r="B45" s="56"/>
      <c r="C45" s="80"/>
      <c r="D45" s="58"/>
      <c r="E45" s="80"/>
      <c r="F45" s="73"/>
    </row>
    <row r="46" spans="1:6" x14ac:dyDescent="0.15">
      <c r="A46" s="60" t="s">
        <v>51</v>
      </c>
      <c r="B46" s="56">
        <f>IF(F12&gt;4*B8,4*B8*98.25%,F12*98.25%)</f>
        <v>0</v>
      </c>
      <c r="C46" s="57">
        <v>6.8000000000000005E-2</v>
      </c>
      <c r="D46" s="58">
        <f>+B46*C46</f>
        <v>0</v>
      </c>
      <c r="E46" s="14"/>
      <c r="F46" s="56"/>
    </row>
    <row r="47" spans="1:6" x14ac:dyDescent="0.15">
      <c r="A47" s="60" t="s">
        <v>52</v>
      </c>
      <c r="B47" s="64">
        <f>+F43+F44</f>
        <v>33.770000000000003</v>
      </c>
      <c r="C47" s="57">
        <v>6.8000000000000005E-2</v>
      </c>
      <c r="D47" s="58">
        <f>+B47*C47</f>
        <v>2.2963600000000004</v>
      </c>
      <c r="E47" s="14"/>
      <c r="F47" s="56"/>
    </row>
    <row r="48" spans="1:6" x14ac:dyDescent="0.15">
      <c r="A48" s="60" t="s">
        <v>53</v>
      </c>
      <c r="B48" s="56">
        <f>+B46</f>
        <v>0</v>
      </c>
      <c r="C48" s="57">
        <v>2.9000000000000001E-2</v>
      </c>
      <c r="D48" s="58">
        <f>+B48*C48</f>
        <v>0</v>
      </c>
      <c r="E48" s="14"/>
      <c r="F48" s="56"/>
    </row>
    <row r="49" spans="1:6" ht="11.25" thickBot="1" x14ac:dyDescent="0.2">
      <c r="A49" s="60" t="s">
        <v>54</v>
      </c>
      <c r="B49" s="64">
        <f>+B47</f>
        <v>33.770000000000003</v>
      </c>
      <c r="C49" s="57">
        <v>2.9000000000000001E-2</v>
      </c>
      <c r="D49" s="58">
        <f>+B49*C49</f>
        <v>0.97933000000000014</v>
      </c>
      <c r="E49" s="14"/>
      <c r="F49" s="56"/>
    </row>
    <row r="50" spans="1:6" ht="11.25" thickBot="1" x14ac:dyDescent="0.2">
      <c r="A50" s="55"/>
      <c r="B50" s="81" t="s">
        <v>55</v>
      </c>
      <c r="C50" s="82"/>
      <c r="D50" s="83">
        <f>SUM(D14:D49)</f>
        <v>37.04569</v>
      </c>
      <c r="E50" s="83"/>
      <c r="F50" s="83">
        <f>SUM(F14:F49)</f>
        <v>36.471600000000002</v>
      </c>
    </row>
    <row r="51" spans="1:6" ht="11.25" thickBot="1" x14ac:dyDescent="0.2">
      <c r="A51" s="84" t="s">
        <v>56</v>
      </c>
      <c r="B51" s="85">
        <f>+F51+D49+D48+F44</f>
        <v>-2.29636</v>
      </c>
      <c r="C51" s="86"/>
      <c r="D51" s="105" t="s">
        <v>57</v>
      </c>
      <c r="E51" s="106"/>
      <c r="F51" s="87">
        <f>+F12-D50</f>
        <v>-37.04569</v>
      </c>
    </row>
    <row r="52" spans="1:6" x14ac:dyDescent="0.15">
      <c r="A52" s="88" t="s">
        <v>58</v>
      </c>
      <c r="B52" s="89"/>
      <c r="C52" s="89"/>
      <c r="D52" s="89"/>
      <c r="E52" s="89"/>
      <c r="F52" s="90"/>
    </row>
    <row r="53" spans="1:6" x14ac:dyDescent="0.15">
      <c r="A53" s="91" t="s">
        <v>59</v>
      </c>
      <c r="F53" s="92">
        <f>-F5</f>
        <v>0</v>
      </c>
    </row>
    <row r="54" spans="1:6" x14ac:dyDescent="0.15">
      <c r="A54" s="91"/>
      <c r="F54" s="93"/>
    </row>
    <row r="55" spans="1:6" ht="11.25" thickBot="1" x14ac:dyDescent="0.2">
      <c r="A55" s="91"/>
      <c r="F55" s="93"/>
    </row>
    <row r="56" spans="1:6" ht="15" customHeight="1" thickBot="1" x14ac:dyDescent="0.2">
      <c r="A56" s="94"/>
      <c r="B56" s="95"/>
      <c r="C56" s="95"/>
      <c r="D56" s="107" t="s">
        <v>60</v>
      </c>
      <c r="E56" s="108"/>
      <c r="F56" s="96">
        <f>SUM(F51:F55)</f>
        <v>-37.04569</v>
      </c>
    </row>
  </sheetData>
  <mergeCells count="6">
    <mergeCell ref="D56:E56"/>
    <mergeCell ref="D1:F1"/>
    <mergeCell ref="D12:E12"/>
    <mergeCell ref="C13:D13"/>
    <mergeCell ref="E13:F13"/>
    <mergeCell ref="D51:E5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modele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stagiaire</dc:creator>
  <cp:lastModifiedBy>Gandhi</cp:lastModifiedBy>
  <dcterms:created xsi:type="dcterms:W3CDTF">2019-04-12T09:49:14Z</dcterms:created>
  <dcterms:modified xsi:type="dcterms:W3CDTF">2020-01-05T23:30:46Z</dcterms:modified>
</cp:coreProperties>
</file>